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conomia Unitária" state="visible" r:id="rId4"/>
  </sheets>
  <calcPr calcId="171027"/>
</workbook>
</file>

<file path=xl/sharedStrings.xml><?xml version="1.0" encoding="utf-8"?>
<sst xmlns="http://schemas.openxmlformats.org/spreadsheetml/2006/main" count="33" uniqueCount="33">
  <si>
    <t>JUNO · Economia Unitária — Linha Esportiva</t>
  </si>
  <si>
    <t>Teto de design ≤ 8% do preço de venda · lote inicial editável · NoNAP</t>
  </si>
  <si>
    <t>Edite as colunas em ROSA (custo, taxa de canal, preço, qtd, modelos, design). O resto é fórmula e recalcula sozinho. Status vira ESTOURA quando o design passa de 8% do preço.</t>
  </si>
  <si>
    <t>Premissas: landed e varejo são ESTIMATIVA de mercado (ajustar com números reais da Juno). Canal 22% = comissão marketplace + cartão + Simples + frete/fixos. Margem e teto NÃO incluem o design (custo único de catálogo).</t>
  </si>
  <si>
    <t>Produto</t>
  </si>
  <si>
    <t>Custo import./un</t>
  </si>
  <si>
    <t>Taxa canal</t>
  </si>
  <si>
    <t>Preço venda/un</t>
  </si>
  <si>
    <t>Qtd lote</t>
  </si>
  <si>
    <t>Nº modelos</t>
  </si>
  <si>
    <t>Design/modelo</t>
  </si>
  <si>
    <t>Custo total/un</t>
  </si>
  <si>
    <t>Margem bruta/un</t>
  </si>
  <si>
    <t>Margem %</t>
  </si>
  <si>
    <t>Design total</t>
  </si>
  <si>
    <t>Design/un</t>
  </si>
  <si>
    <t>Design % venda</t>
  </si>
  <si>
    <t>Status</t>
  </si>
  <si>
    <t>Teto design (8%)</t>
  </si>
  <si>
    <t>Qtd mín p/ 8%</t>
  </si>
  <si>
    <t>Faixa de cabelo (headband)</t>
  </si>
  <si>
    <t>Garrafa dobrável (soft flask)</t>
  </si>
  <si>
    <t>Cinto porta-número (race belt)</t>
  </si>
  <si>
    <t>Boné / viseira técnica</t>
  </si>
  <si>
    <t>Óculos esportivos (polarizado)</t>
  </si>
  <si>
    <t>Manguito de compressão (par)</t>
  </si>
  <si>
    <t>Pernito de compressão (par)</t>
  </si>
  <si>
    <t>Camiseta técnica (dry-fit)</t>
  </si>
  <si>
    <t>Bermuda de compressão</t>
  </si>
  <si>
    <t>Macacão de triathlon (trisuit)</t>
  </si>
  <si>
    <t>TOTAIS</t>
  </si>
  <si>
    <t>REGIME / RECOMPRA — o design é custo ÚNICO de catálogo.</t>
  </si>
  <si>
    <t>No 2º pedido das mesmas artes, o design por unidade vai a R$ 0 — todo produto passa a respeitar os 8% com folga em qualquer volume. O 'ESTOURA' nos itens baratos é problema apenas do 1º lote pequeno: resolve com mais volume (col. 'Qtd mín p/ 8%') ou arte derivada de template (design/modelo menor).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</si>
</sst>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&quot;R$&quot; #,##0"/>
    <numFmt numFmtId="165" formatCode="0.0%"/>
    <numFmt numFmtId="166" formatCode="&quot;R$&quot; #,##0.00"/>
  </numFmts>
  <fonts count="10" x14ac:knownFonts="1">
    <font>
      <color theme="1"/>
      <family val="2"/>
      <scheme val="minor"/>
      <sz val="11"/>
      <name val="Calibri"/>
    </font>
    <font>
      <b/>
      <color rgb="FF0A0A0A"/>
      <sz val="18"/>
      <name val="Calibri"/>
    </font>
    <font>
      <color rgb="FF6B7280"/>
      <sz val="9"/>
      <name val="Consolas"/>
    </font>
    <font>
      <i/>
      <color rgb="FF6B7280"/>
      <sz val="10"/>
      <name val="Calibri"/>
    </font>
    <font>
      <i/>
      <color rgb="FF6B7280"/>
      <sz val="9"/>
      <name val="Calibri"/>
    </font>
    <font>
      <b/>
      <color rgb="FFFFFFFF"/>
      <sz val="9"/>
      <name val="Consolas"/>
    </font>
    <font>
      <b/>
      <color rgb="FF0A0A0A"/>
      <sz val="10"/>
      <name val="Calibri"/>
    </font>
    <font>
      <color rgb="FF0A0A0A"/>
      <sz val="10"/>
      <name val="Calibri"/>
    </font>
    <font>
      <b/>
      <color rgb="FFFFFFFF"/>
      <sz val="10"/>
      <name val="Calibri"/>
    </font>
    <font>
      <b/>
      <color rgb="FFE63B60"/>
      <sz val="10"/>
      <name val="Consolas"/>
    </font>
  </fonts>
  <fills count="4">
    <fill>
      <patternFill patternType="none"/>
    </fill>
    <fill>
      <patternFill patternType="gray125"/>
    </fill>
    <fill>
      <patternFill patternType="solid">
        <fgColor rgb="FF0A0A0A"/>
      </patternFill>
    </fill>
    <fill>
      <patternFill patternType="solid">
        <fgColor rgb="FFFDF0F2"/>
      </patternFill>
    </fill>
  </fills>
  <borders count="2">
    <border>
      <left/>
      <right/>
      <top/>
      <bottom/>
      <diagonal/>
    </border>
    <border>
      <left/>
      <right/>
      <top/>
      <bottom style="thin">
        <color rgb="FF0A0A0A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/>
    <xf numFmtId="164" fontId="7" fillId="3" borderId="0" xfId="0" applyNumberFormat="1" applyFont="1" applyFill="1" applyAlignment="1">
      <alignment horizontal="center"/>
    </xf>
    <xf numFmtId="165" fontId="7" fillId="3" borderId="0" xfId="0" applyNumberFormat="1" applyFont="1" applyFill="1" applyAlignment="1">
      <alignment horizontal="center"/>
    </xf>
    <xf numFmtId="1" fontId="7" fillId="3" borderId="0" xfId="0" applyNumberFormat="1" applyFont="1" applyFill="1" applyAlignment="1">
      <alignment horizontal="center"/>
    </xf>
    <xf numFmtId="164" fontId="7" fillId="0" borderId="0" xfId="0" applyNumberFormat="1" applyFont="1" applyAlignment="1">
      <alignment horizontal="center"/>
    </xf>
    <xf numFmtId="165" fontId="7" fillId="0" borderId="0" xfId="0" applyNumberFormat="1" applyFont="1" applyAlignment="1">
      <alignment horizontal="center"/>
    </xf>
    <xf numFmtId="166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1" fontId="7" fillId="0" borderId="0" xfId="0" applyNumberFormat="1" applyFont="1" applyAlignment="1">
      <alignment horizontal="center"/>
    </xf>
    <xf numFmtId="0" fontId="8" fillId="2" borderId="0" xfId="0" applyFont="1" applyFill="1" applyAlignment="1">
      <alignment horizontal="center"/>
    </xf>
    <xf numFmtId="164" fontId="8" fillId="2" borderId="0" xfId="0" applyNumberFormat="1" applyFont="1" applyFill="1" applyAlignment="1">
      <alignment horizontal="center"/>
    </xf>
    <xf numFmtId="166" fontId="8" fillId="2" borderId="0" xfId="0" applyNumberFormat="1" applyFont="1" applyFill="1" applyAlignment="1">
      <alignment horizontal="center"/>
    </xf>
    <xf numFmtId="0" fontId="9" fillId="0" borderId="0" xfId="0" applyFont="1"/>
  </cellXfs>
  <cellStyles count="1">
    <cellStyle name="Normal" xfId="0" builtinId="0"/>
  </cellStyles>
  <dxfs count="4">
    <dxf>
      <font>
        <b/>
        <color rgb="FFB42318"/>
      </font>
      <fill>
        <patternFill patternType="solid">
          <bgColor rgb="FFFCE9EC"/>
        </patternFill>
      </fill>
    </dxf>
    <dxf>
      <font>
        <b/>
        <color rgb="FF1E7B3C"/>
      </font>
      <fill>
        <patternFill patternType="solid">
          <bgColor rgb="FFE7F6EC"/>
        </patternFill>
      </fill>
    </dxf>
    <dxf>
      <font>
        <b/>
        <color rgb="FFB42318"/>
      </font>
      <fill>
        <patternFill patternType="solid">
          <bgColor rgb="FFFCE9EC"/>
        </patternFill>
      </fill>
    </dxf>
    <dxf>
      <font>
        <b/>
        <color rgb="FF1E7B3C"/>
      </font>
      <fill>
        <patternFill patternType="solid">
          <bgColor rgb="FFE7F6E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workbookViewId="0">
      <pane ySplit="7" topLeftCell="A8" activePane="bottomLeft" state="frozen"/>
      <selection pane="bottomLeft"/>
    </sheetView>
  </sheetViews>
  <sheetFormatPr defaultRowHeight="18" outlineLevelRow="0" outlineLevelCol="0" x14ac:dyDescent="55" customHeight="1"/>
  <cols>
    <col min="1" max="1" width="30" customWidth="1"/>
    <col min="2" max="2" width="13" customWidth="1"/>
    <col min="3" max="3" width="10" customWidth="1"/>
    <col min="4" max="4" width="13" customWidth="1"/>
    <col min="7" max="9" width="14" customWidth="1"/>
    <col min="10" max="10" width="10" customWidth="1"/>
    <col min="11" max="13" width="13" customWidth="1"/>
    <col min="14" max="14" width="12" customWidth="1"/>
    <col min="15" max="15" width="16" customWidth="1"/>
    <col min="16" max="16" width="13" customWidth="1"/>
  </cols>
  <sheetData>
    <row r="1" ht="26" customHeight="1" spans="1:1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ht="28" customHeight="1" spans="1:16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ht="26" customHeight="1" spans="1:16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6" ht="30" customHeight="1" spans="1:16" x14ac:dyDescent="0.25">
      <c r="A6" s="5" t="s">
        <v>4</v>
      </c>
      <c r="B6" s="6" t="s">
        <v>5</v>
      </c>
      <c r="C6" s="6" t="s">
        <v>6</v>
      </c>
      <c r="D6" s="6" t="s">
        <v>7</v>
      </c>
      <c r="E6" s="6" t="s">
        <v>8</v>
      </c>
      <c r="F6" s="6" t="s">
        <v>9</v>
      </c>
      <c r="G6" s="6" t="s">
        <v>10</v>
      </c>
      <c r="H6" s="6" t="s">
        <v>11</v>
      </c>
      <c r="I6" s="6" t="s">
        <v>12</v>
      </c>
      <c r="J6" s="6" t="s">
        <v>13</v>
      </c>
      <c r="K6" s="6" t="s">
        <v>14</v>
      </c>
      <c r="L6" s="6" t="s">
        <v>15</v>
      </c>
      <c r="M6" s="6" t="s">
        <v>16</v>
      </c>
      <c r="N6" s="6" t="s">
        <v>17</v>
      </c>
      <c r="O6" s="6" t="s">
        <v>18</v>
      </c>
      <c r="P6" s="6" t="s">
        <v>19</v>
      </c>
    </row>
    <row r="7" ht="18" customHeight="1" spans="1:16" x14ac:dyDescent="0.25">
      <c r="A7" s="7" t="s">
        <v>20</v>
      </c>
      <c r="B7" s="8">
        <v>13</v>
      </c>
      <c r="C7" s="9">
        <v>0.22</v>
      </c>
      <c r="D7" s="8">
        <v>45</v>
      </c>
      <c r="E7" s="10">
        <v>50</v>
      </c>
      <c r="F7" s="10">
        <v>1</v>
      </c>
      <c r="G7" s="8">
        <v>180</v>
      </c>
      <c r="H7" s="11">
        <f>B7+D7*C7</f>
      </c>
      <c r="I7" s="11">
        <f>D7-H7</f>
      </c>
      <c r="J7" s="12">
        <f>IF(D7=0,0,(D7-H7)/D7)</f>
      </c>
      <c r="K7" s="11">
        <f>F7*G7</f>
      </c>
      <c r="L7" s="13">
        <f>IF(E7=0,0,K7/E7)</f>
      </c>
      <c r="M7" s="12">
        <f>IF(D7=0,0,L7/D7)</f>
      </c>
      <c r="N7" s="14">
        <f>IF(M7&lt;=0.08,"OK","ESTOURA")</f>
      </c>
      <c r="O7" s="11">
        <f>D7*0.08*E7</f>
      </c>
      <c r="P7" s="15">
        <f>IF(D7=0,0,ROUNDUP(K7/(D7*0.08),0))</f>
      </c>
    </row>
    <row r="8" ht="18" customHeight="1" spans="1:16" x14ac:dyDescent="0.25">
      <c r="A8" s="7" t="s">
        <v>21</v>
      </c>
      <c r="B8" s="8">
        <v>44</v>
      </c>
      <c r="C8" s="9">
        <v>0.22</v>
      </c>
      <c r="D8" s="8">
        <v>77</v>
      </c>
      <c r="E8" s="10">
        <v>50</v>
      </c>
      <c r="F8" s="10">
        <v>1</v>
      </c>
      <c r="G8" s="8">
        <v>280</v>
      </c>
      <c r="H8" s="11">
        <f>B8+D8*C8</f>
      </c>
      <c r="I8" s="11">
        <f>D8-H8</f>
      </c>
      <c r="J8" s="12">
        <f>IF(D8=0,0,(D8-H8)/D8)</f>
      </c>
      <c r="K8" s="11">
        <f>F8*G8</f>
      </c>
      <c r="L8" s="13">
        <f>IF(E8=0,0,K8/E8)</f>
      </c>
      <c r="M8" s="12">
        <f>IF(D8=0,0,L8/D8)</f>
      </c>
      <c r="N8" s="14">
        <f>IF(M8&lt;=0.08,"OK","ESTOURA")</f>
      </c>
      <c r="O8" s="11">
        <f>D8*0.08*E8</f>
      </c>
      <c r="P8" s="15">
        <f>IF(D8=0,0,ROUNDUP(K8/(D8*0.08),0))</f>
      </c>
    </row>
    <row r="9" ht="18" customHeight="1" spans="1:16" x14ac:dyDescent="0.25">
      <c r="A9" s="7" t="s">
        <v>22</v>
      </c>
      <c r="B9" s="8">
        <v>15</v>
      </c>
      <c r="C9" s="9">
        <v>0.22</v>
      </c>
      <c r="D9" s="8">
        <v>75</v>
      </c>
      <c r="E9" s="10">
        <v>50</v>
      </c>
      <c r="F9" s="10">
        <v>1</v>
      </c>
      <c r="G9" s="8">
        <v>300</v>
      </c>
      <c r="H9" s="11">
        <f>B9+D9*C9</f>
      </c>
      <c r="I9" s="11">
        <f>D9-H9</f>
      </c>
      <c r="J9" s="12">
        <f>IF(D9=0,0,(D9-H9)/D9)</f>
      </c>
      <c r="K9" s="11">
        <f>F9*G9</f>
      </c>
      <c r="L9" s="13">
        <f>IF(E9=0,0,K9/E9)</f>
      </c>
      <c r="M9" s="12">
        <f>IF(D9=0,0,L9/D9)</f>
      </c>
      <c r="N9" s="14">
        <f>IF(M9&lt;=0.08,"OK","ESTOURA")</f>
      </c>
      <c r="O9" s="11">
        <f>D9*0.08*E9</f>
      </c>
      <c r="P9" s="15">
        <f>IF(D9=0,0,ROUNDUP(K9/(D9*0.08),0))</f>
      </c>
    </row>
    <row r="10" ht="18" customHeight="1" spans="1:16" x14ac:dyDescent="0.25">
      <c r="A10" s="7" t="s">
        <v>23</v>
      </c>
      <c r="B10" s="8">
        <v>34.5</v>
      </c>
      <c r="C10" s="9">
        <v>0.22</v>
      </c>
      <c r="D10" s="8">
        <v>95</v>
      </c>
      <c r="E10" s="10">
        <v>50</v>
      </c>
      <c r="F10" s="10">
        <v>1</v>
      </c>
      <c r="G10" s="8">
        <v>350</v>
      </c>
      <c r="H10" s="11">
        <f>B10+D10*C10</f>
      </c>
      <c r="I10" s="11">
        <f>D10-H10</f>
      </c>
      <c r="J10" s="12">
        <f>IF(D10=0,0,(D10-H10)/D10)</f>
      </c>
      <c r="K10" s="11">
        <f>F10*G10</f>
      </c>
      <c r="L10" s="13">
        <f>IF(E10=0,0,K10/E10)</f>
      </c>
      <c r="M10" s="12">
        <f>IF(D10=0,0,L10/D10)</f>
      </c>
      <c r="N10" s="14">
        <f>IF(M10&lt;=0.08,"OK","ESTOURA")</f>
      </c>
      <c r="O10" s="11">
        <f>D10*0.08*E10</f>
      </c>
      <c r="P10" s="15">
        <f>IF(D10=0,0,ROUNDUP(K10/(D10*0.08),0))</f>
      </c>
    </row>
    <row r="11" ht="18" customHeight="1" spans="1:16" x14ac:dyDescent="0.25">
      <c r="A11" s="7" t="s">
        <v>24</v>
      </c>
      <c r="B11" s="8">
        <v>70.5</v>
      </c>
      <c r="C11" s="9">
        <v>0.22</v>
      </c>
      <c r="D11" s="8">
        <v>219</v>
      </c>
      <c r="E11" s="10">
        <v>50</v>
      </c>
      <c r="F11" s="10">
        <v>2</v>
      </c>
      <c r="G11" s="8">
        <v>438</v>
      </c>
      <c r="H11" s="11">
        <f>B11+D11*C11</f>
      </c>
      <c r="I11" s="11">
        <f>D11-H11</f>
      </c>
      <c r="J11" s="12">
        <f>IF(D11=0,0,(D11-H11)/D11)</f>
      </c>
      <c r="K11" s="11">
        <f>F11*G11</f>
      </c>
      <c r="L11" s="13">
        <f>IF(E11=0,0,K11/E11)</f>
      </c>
      <c r="M11" s="12">
        <f>IF(D11=0,0,L11/D11)</f>
      </c>
      <c r="N11" s="14">
        <f>IF(M11&lt;=0.08,"OK","ESTOURA")</f>
      </c>
      <c r="O11" s="11">
        <f>D11*0.08*E11</f>
      </c>
      <c r="P11" s="15">
        <f>IF(D11=0,0,ROUNDUP(K11/(D11*0.08),0))</f>
      </c>
    </row>
    <row r="12" ht="18" customHeight="1" spans="1:16" x14ac:dyDescent="0.25">
      <c r="A12" s="7" t="s">
        <v>25</v>
      </c>
      <c r="B12" s="8">
        <v>34.5</v>
      </c>
      <c r="C12" s="9">
        <v>0.22</v>
      </c>
      <c r="D12" s="8">
        <v>79</v>
      </c>
      <c r="E12" s="10">
        <v>50</v>
      </c>
      <c r="F12" s="10">
        <v>2</v>
      </c>
      <c r="G12" s="8">
        <v>158</v>
      </c>
      <c r="H12" s="11">
        <f>B12+D12*C12</f>
      </c>
      <c r="I12" s="11">
        <f>D12-H12</f>
      </c>
      <c r="J12" s="12">
        <f>IF(D12=0,0,(D12-H12)/D12)</f>
      </c>
      <c r="K12" s="11">
        <f>F12*G12</f>
      </c>
      <c r="L12" s="13">
        <f>IF(E12=0,0,K12/E12)</f>
      </c>
      <c r="M12" s="12">
        <f>IF(D12=0,0,L12/D12)</f>
      </c>
      <c r="N12" s="14">
        <f>IF(M12&lt;=0.08,"OK","ESTOURA")</f>
      </c>
      <c r="O12" s="11">
        <f>D12*0.08*E12</f>
      </c>
      <c r="P12" s="15">
        <f>IF(D12=0,0,ROUNDUP(K12/(D12*0.08),0))</f>
      </c>
    </row>
    <row r="13" ht="18" customHeight="1" spans="1:16" x14ac:dyDescent="0.25">
      <c r="A13" s="7" t="s">
        <v>26</v>
      </c>
      <c r="B13" s="8">
        <v>52</v>
      </c>
      <c r="C13" s="9">
        <v>0.22</v>
      </c>
      <c r="D13" s="8">
        <v>119</v>
      </c>
      <c r="E13" s="10">
        <v>50</v>
      </c>
      <c r="F13" s="10">
        <v>2</v>
      </c>
      <c r="G13" s="8">
        <v>238</v>
      </c>
      <c r="H13" s="11">
        <f>B13+D13*C13</f>
      </c>
      <c r="I13" s="11">
        <f>D13-H13</f>
      </c>
      <c r="J13" s="12">
        <f>IF(D13=0,0,(D13-H13)/D13)</f>
      </c>
      <c r="K13" s="11">
        <f>F13*G13</f>
      </c>
      <c r="L13" s="13">
        <f>IF(E13=0,0,K13/E13)</f>
      </c>
      <c r="M13" s="12">
        <f>IF(D13=0,0,L13/D13)</f>
      </c>
      <c r="N13" s="14">
        <f>IF(M13&lt;=0.08,"OK","ESTOURA")</f>
      </c>
      <c r="O13" s="11">
        <f>D13*0.08*E13</f>
      </c>
      <c r="P13" s="15">
        <f>IF(D13=0,0,ROUNDUP(K13/(D13*0.08),0))</f>
      </c>
    </row>
    <row r="14" ht="18" customHeight="1" spans="1:16" x14ac:dyDescent="0.25">
      <c r="A14" s="7" t="s">
        <v>27</v>
      </c>
      <c r="B14" s="8">
        <v>49.5</v>
      </c>
      <c r="C14" s="9">
        <v>0.22</v>
      </c>
      <c r="D14" s="8">
        <v>139</v>
      </c>
      <c r="E14" s="10">
        <v>50</v>
      </c>
      <c r="F14" s="10">
        <v>3</v>
      </c>
      <c r="G14" s="8">
        <v>185.33</v>
      </c>
      <c r="H14" s="11">
        <f>B14+D14*C14</f>
      </c>
      <c r="I14" s="11">
        <f>D14-H14</f>
      </c>
      <c r="J14" s="12">
        <f>IF(D14=0,0,(D14-H14)/D14)</f>
      </c>
      <c r="K14" s="11">
        <f>F14*G14</f>
      </c>
      <c r="L14" s="13">
        <f>IF(E14=0,0,K14/E14)</f>
      </c>
      <c r="M14" s="12">
        <f>IF(D14=0,0,L14/D14)</f>
      </c>
      <c r="N14" s="14">
        <f>IF(M14&lt;=0.08,"OK","ESTOURA")</f>
      </c>
      <c r="O14" s="11">
        <f>D14*0.08*E14</f>
      </c>
      <c r="P14" s="15">
        <f>IF(D14=0,0,ROUNDUP(K14/(D14*0.08),0))</f>
      </c>
    </row>
    <row r="15" ht="18" customHeight="1" spans="1:16" x14ac:dyDescent="0.25">
      <c r="A15" s="7" t="s">
        <v>28</v>
      </c>
      <c r="B15" s="8">
        <v>58</v>
      </c>
      <c r="C15" s="9">
        <v>0.22</v>
      </c>
      <c r="D15" s="8">
        <v>159</v>
      </c>
      <c r="E15" s="10">
        <v>50</v>
      </c>
      <c r="F15" s="10">
        <v>3</v>
      </c>
      <c r="G15" s="8">
        <v>212</v>
      </c>
      <c r="H15" s="11">
        <f>B15+D15*C15</f>
      </c>
      <c r="I15" s="11">
        <f>D15-H15</f>
      </c>
      <c r="J15" s="12">
        <f>IF(D15=0,0,(D15-H15)/D15)</f>
      </c>
      <c r="K15" s="11">
        <f>F15*G15</f>
      </c>
      <c r="L15" s="13">
        <f>IF(E15=0,0,K15/E15)</f>
      </c>
      <c r="M15" s="12">
        <f>IF(D15=0,0,L15/D15)</f>
      </c>
      <c r="N15" s="14">
        <f>IF(M15&lt;=0.08,"OK","ESTOURA")</f>
      </c>
      <c r="O15" s="11">
        <f>D15*0.08*E15</f>
      </c>
      <c r="P15" s="15">
        <f>IF(D15=0,0,ROUNDUP(K15/(D15*0.08),0))</f>
      </c>
    </row>
    <row r="16" ht="18" customHeight="1" spans="1:16" x14ac:dyDescent="0.25">
      <c r="A16" s="7" t="s">
        <v>29</v>
      </c>
      <c r="B16" s="8">
        <v>232.5</v>
      </c>
      <c r="C16" s="9">
        <v>0.22</v>
      </c>
      <c r="D16" s="8">
        <v>449</v>
      </c>
      <c r="E16" s="10">
        <v>50</v>
      </c>
      <c r="F16" s="10">
        <v>3</v>
      </c>
      <c r="G16" s="8">
        <v>598.67</v>
      </c>
      <c r="H16" s="11">
        <f>B16+D16*C16</f>
      </c>
      <c r="I16" s="11">
        <f>D16-H16</f>
      </c>
      <c r="J16" s="12">
        <f>IF(D16=0,0,(D16-H16)/D16)</f>
      </c>
      <c r="K16" s="11">
        <f>F16*G16</f>
      </c>
      <c r="L16" s="13">
        <f>IF(E16=0,0,K16/E16)</f>
      </c>
      <c r="M16" s="12">
        <f>IF(D16=0,0,L16/D16)</f>
      </c>
      <c r="N16" s="14">
        <f>IF(M16&lt;=0.08,"OK","ESTOURA")</f>
      </c>
      <c r="O16" s="11">
        <f>D16*0.08*E16</f>
      </c>
      <c r="P16" s="15">
        <f>IF(D16=0,0,ROUNDUP(K16/(D16*0.08),0))</f>
      </c>
    </row>
    <row r="17" ht="20" customHeight="1" spans="1:16" x14ac:dyDescent="0.25">
      <c r="A17" s="16" t="s">
        <v>30</v>
      </c>
      <c r="B17" s="16"/>
      <c r="C17" s="16"/>
      <c r="D17" s="16"/>
      <c r="E17" s="16"/>
      <c r="F17" s="16"/>
      <c r="G17" s="16"/>
      <c r="H17" s="16"/>
      <c r="I17" s="16"/>
      <c r="J17" s="16"/>
      <c r="K17" s="17">
        <f>SUM(K7:K16)</f>
      </c>
      <c r="L17" s="18">
        <f>SUM(K7:K16)/SUM(E7:E16)</f>
      </c>
      <c r="M17" s="16"/>
      <c r="N17" s="16"/>
      <c r="O17" s="16"/>
      <c r="P17" s="16"/>
    </row>
    <row r="19" spans="1:16" x14ac:dyDescent="0.25">
      <c r="A19" s="19" t="s">
        <v>31</v>
      </c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</row>
    <row r="20" ht="40" customHeight="1" spans="1:16" x14ac:dyDescent="0.25">
      <c r="A20" s="3" t="s">
        <v>32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</sheetData>
  <mergeCells count="6">
    <mergeCell ref="A1:P1"/>
    <mergeCell ref="A2:P2"/>
    <mergeCell ref="A3:P3"/>
    <mergeCell ref="A4:P4"/>
    <mergeCell ref="A19:P19"/>
    <mergeCell ref="A20:P20"/>
  </mergeCells>
  <conditionalFormatting sqref="M7:M16">
    <cfRule type="cellIs" dxfId="0" priority="1" operator="greaterThan">
      <formula>0.08</formula>
    </cfRule>
    <cfRule type="cellIs" dxfId="1" priority="2" operator="lessThanOrEqual">
      <formula>0.08</formula>
    </cfRule>
  </conditionalFormatting>
  <conditionalFormatting sqref="N7:N16">
    <cfRule type="containsText" dxfId="2" priority="1">
      <formula>NOT(ISERROR(SEARCH("ESTOURA",N7)))</formula>
    </cfRule>
    <cfRule type="containsText" dxfId="3" priority="2">
      <formula>NOT(ISERROR(SEARCH("OK",N7)))</formula>
    </cfRule>
  </conditionalFormatting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Economia Unitária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NoNAP</dc:creator>
  <dc:title/>
  <dc:subject/>
  <dc:description/>
  <cp:keywords/>
  <cp:category/>
  <cp:lastModifiedBy>Unknown</cp:lastModifiedBy>
  <dcterms:created xsi:type="dcterms:W3CDTF">2026-06-01T03:00:00Z</dcterms:created>
  <dcterms:modified xsi:type="dcterms:W3CDTF">2026-06-19T14:32:41Z</dcterms:modified>
</cp:coreProperties>
</file>